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9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<sst xmlns="http://schemas.openxmlformats.org/spreadsheetml/2006/main" count="174" uniqueCount="148">
  <si>
    <t>© Fred Becker</t>
  </si>
  <si>
    <t>Eingaben sind in graue umrandete Felder möglich</t>
  </si>
  <si>
    <t>Druckverlustberechnung einer Niederdruckleitung 30/50mBar</t>
  </si>
  <si>
    <t>hilfswerte</t>
  </si>
  <si>
    <t>Summe Leistung aller Geräte</t>
  </si>
  <si>
    <t>kw</t>
  </si>
  <si>
    <t>Betriebsdruck</t>
  </si>
  <si>
    <t>mBar</t>
  </si>
  <si>
    <t>Leitungslänge</t>
  </si>
  <si>
    <t>m</t>
  </si>
  <si>
    <t>Leitungsdurchmesser ( 8 - 22mm möglich)</t>
  </si>
  <si>
    <t>mm</t>
  </si>
  <si>
    <t>pa/m</t>
  </si>
  <si>
    <t>Anzahl Bögen und Formstücke</t>
  </si>
  <si>
    <t>m zugabe</t>
  </si>
  <si>
    <t>Isoliertrennstück</t>
  </si>
  <si>
    <t>Hausanschlußeinheit</t>
  </si>
  <si>
    <t>pa</t>
  </si>
  <si>
    <t>Absperrventile (incl. Magnetventil)</t>
  </si>
  <si>
    <t>Gasströmungswächter           type       gs</t>
  </si>
  <si>
    <t>Zähler                                           type       g</t>
  </si>
  <si>
    <t>Höhenunterschied</t>
  </si>
  <si>
    <t>Rauhigkeitsfaktor benutztes Rohr</t>
  </si>
  <si>
    <t>errechneter Druckverlust</t>
  </si>
  <si>
    <t>zulässiger Druckverlust</t>
  </si>
  <si>
    <t>relative Dichte Propan</t>
  </si>
  <si>
    <t>kg/liter in Flüssigphase</t>
  </si>
  <si>
    <t>kg/m³ in Gasphase</t>
  </si>
  <si>
    <t xml:space="preserve">Ausdehnung Propan </t>
  </si>
  <si>
    <t>faches Volumen in Gasphase</t>
  </si>
  <si>
    <t xml:space="preserve">untere Explosionsgrenze </t>
  </si>
  <si>
    <t>%</t>
  </si>
  <si>
    <t>obere Explosionsgrenze</t>
  </si>
  <si>
    <t>Heizwert</t>
  </si>
  <si>
    <t>kwh/m³</t>
  </si>
  <si>
    <t>dieser ist als maximaler Verbrauch einzusetzen</t>
  </si>
  <si>
    <t>Brennwert</t>
  </si>
  <si>
    <t>dieser ist als reale Wärmeabgabe einzusetzen</t>
  </si>
  <si>
    <t>Reglertypen</t>
  </si>
  <si>
    <t>kg/h</t>
  </si>
  <si>
    <t xml:space="preserve">ergibt </t>
  </si>
  <si>
    <t xml:space="preserve">m³      </t>
  </si>
  <si>
    <t>mit einem Heizwert von</t>
  </si>
  <si>
    <t>kwh</t>
  </si>
  <si>
    <t xml:space="preserve">bei einer Leistung von </t>
  </si>
  <si>
    <t xml:space="preserve">kwh    </t>
  </si>
  <si>
    <t>wird eine Gasmenge von</t>
  </si>
  <si>
    <t>m³/h  benötigt</t>
  </si>
  <si>
    <t>das entspricht</t>
  </si>
  <si>
    <t>eine Flüssigphasenleitung mit</t>
  </si>
  <si>
    <t>mm Durchmesser</t>
  </si>
  <si>
    <t xml:space="preserve"> enthält bei einer Länge von</t>
  </si>
  <si>
    <t>Liter Flüssiggas</t>
  </si>
  <si>
    <t>mit einem Gewicht von</t>
  </si>
  <si>
    <t>kg</t>
  </si>
  <si>
    <t xml:space="preserve"> die im ungünstigen Fall UEG 2,1%</t>
  </si>
  <si>
    <t>m³ zündfähiges Gemisch ergeben</t>
  </si>
  <si>
    <t>im günstigen fall OEG 9,5%</t>
  </si>
  <si>
    <t>Ermittlung der Nutzungsdauer einer Propangasflasche</t>
  </si>
  <si>
    <t>Flascheninhalt in kg :</t>
  </si>
  <si>
    <t>g/h</t>
  </si>
  <si>
    <t>Maximalverbrauch aus unterer Tabelle eintragen</t>
  </si>
  <si>
    <t>Backofen</t>
  </si>
  <si>
    <t>Kühlschrank</t>
  </si>
  <si>
    <t>Heizung</t>
  </si>
  <si>
    <t>Summe</t>
  </si>
  <si>
    <t>bei Maximalleistung aller Geräte</t>
  </si>
  <si>
    <t xml:space="preserve">Sie können damit </t>
  </si>
  <si>
    <t>Stunden Steaks braten</t>
  </si>
  <si>
    <t>Stunden Kartoffeln kochen</t>
  </si>
  <si>
    <t>Stunden Gemüse kochen</t>
  </si>
  <si>
    <t>Stunden bei tiefem Frost überwintern</t>
  </si>
  <si>
    <t>Stunden das Bier kalt stellen</t>
  </si>
  <si>
    <t>Warmluftheizungen</t>
  </si>
  <si>
    <t>Kocher</t>
  </si>
  <si>
    <t>Backöfen</t>
  </si>
  <si>
    <t>Kühlschränke</t>
  </si>
  <si>
    <t>Warmwasserheizungen</t>
  </si>
  <si>
    <t>Trumatic S 3002</t>
  </si>
  <si>
    <t>30 – 280 g/h</t>
  </si>
  <si>
    <t>Cramer kleiner Brenner</t>
  </si>
  <si>
    <t>30/116 g/h</t>
  </si>
  <si>
    <t>Cramer (Backofen)</t>
  </si>
  <si>
    <t>80 g/h</t>
  </si>
  <si>
    <t>Dometic 90 Liter</t>
  </si>
  <si>
    <t>18,3 g/h</t>
  </si>
  <si>
    <t>Alde Compact 3010</t>
  </si>
  <si>
    <t>245/405 g/h</t>
  </si>
  <si>
    <t>Trumatic S 5002</t>
  </si>
  <si>
    <t>60 – 480 g/h</t>
  </si>
  <si>
    <t>Cramer großer Brenner</t>
  </si>
  <si>
    <t>30/146 g/h</t>
  </si>
  <si>
    <t>Cramer (Grill)</t>
  </si>
  <si>
    <t>116 g/h</t>
  </si>
  <si>
    <t>Dometic 115 Liter</t>
  </si>
  <si>
    <t>20,2 g/h</t>
  </si>
  <si>
    <t>Alde Compact 3000</t>
  </si>
  <si>
    <t>380 g/h</t>
  </si>
  <si>
    <t>Trumatic E 2400</t>
  </si>
  <si>
    <t>100 – 200 g/h</t>
  </si>
  <si>
    <t>Cramer Glaskeramik klein</t>
  </si>
  <si>
    <t>80/109 g/h</t>
  </si>
  <si>
    <t>SMEV (Backofen)</t>
  </si>
  <si>
    <t>32/73 g/h</t>
  </si>
  <si>
    <t>Dometic 179 Liter</t>
  </si>
  <si>
    <t>22,5 g/h</t>
  </si>
  <si>
    <t>Alde Comfort 2923</t>
  </si>
  <si>
    <t>420 g/h</t>
  </si>
  <si>
    <t>Trumatic E 4000</t>
  </si>
  <si>
    <t>150 – 310 g/h</t>
  </si>
  <si>
    <t>Cramer Glaskeramik groß</t>
  </si>
  <si>
    <t>95/131 g/h</t>
  </si>
  <si>
    <t>SMEV (Grill)</t>
  </si>
  <si>
    <t>95 g/h</t>
  </si>
  <si>
    <t>Thetford 97 Liter</t>
  </si>
  <si>
    <t>13,8 g/h</t>
  </si>
  <si>
    <t>Alde Comfort2828</t>
  </si>
  <si>
    <t>480 g/h</t>
  </si>
  <si>
    <t>Trumatic C 4002</t>
  </si>
  <si>
    <t>170 – 320 g/h</t>
  </si>
  <si>
    <t>SMEV kleiner Brenner</t>
  </si>
  <si>
    <t>24/73 g/h</t>
  </si>
  <si>
    <t>Grills</t>
  </si>
  <si>
    <t>Thetford 141 Liter</t>
  </si>
  <si>
    <t>17,5 g/h</t>
  </si>
  <si>
    <t>Boiler</t>
  </si>
  <si>
    <t>Trumatic C 6002</t>
  </si>
  <si>
    <t>170 – 480 g/h</t>
  </si>
  <si>
    <t>SMEV mittlerer Brenner</t>
  </si>
  <si>
    <t>44/131 g/h</t>
  </si>
  <si>
    <t>Cramer klein</t>
  </si>
  <si>
    <t>320 g/h</t>
  </si>
  <si>
    <t>Thetford 180 Liter</t>
  </si>
  <si>
    <t>16,6 g/h</t>
  </si>
  <si>
    <t>Truma B 10</t>
  </si>
  <si>
    <t>120 g/h</t>
  </si>
  <si>
    <t>Truma Combi 4</t>
  </si>
  <si>
    <t>160 – 320 g/h</t>
  </si>
  <si>
    <t>SMEV großer Brenner</t>
  </si>
  <si>
    <t>53/160 g/h</t>
  </si>
  <si>
    <t>Cramer groß</t>
  </si>
  <si>
    <t>Truma B 14</t>
  </si>
  <si>
    <t>Truma Combi 6</t>
  </si>
  <si>
    <t>160 – 480 g/h</t>
  </si>
  <si>
    <t>Stunden Brötchen backen</t>
  </si>
  <si>
    <t>Flamme 1 (klein)</t>
  </si>
  <si>
    <t>Flamme 2 (mittel)</t>
  </si>
  <si>
    <t>Flamme 3 (groß)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</si>
</sst>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2"/>
      <color indexed="8"/>
      <name val="Arial"/>
      <family val="1"/>
    </font>
    <font>
      <sz val="10"/>
      <color indexed="8"/>
      <name val="Arial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1" applyNumberFormat="0" applyAlignment="0" applyProtection="0"/>
    <xf numFmtId="0" fontId="12" fillId="3" borderId="2" applyNumberFormat="0" applyAlignment="0" applyProtection="0"/>
    <xf numFmtId="41" fontId="1" fillId="0" borderId="0" applyFont="0" applyFill="0" applyBorder="0" applyAlignment="0" applyProtection="0"/>
    <xf numFmtId="0" fontId="27" fillId="3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43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5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26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2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4" fontId="3" fillId="26" borderId="0" xfId="0" applyNumberFormat="1" applyFont="1" applyFill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27" borderId="10" xfId="0" applyNumberFormat="1" applyFont="1" applyFill="1" applyBorder="1" applyAlignment="1" applyProtection="1">
      <alignment horizontal="center"/>
      <protection hidden="1"/>
    </xf>
    <xf numFmtId="1" fontId="3" fillId="27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5" fillId="28" borderId="11" xfId="0" applyFont="1" applyFill="1" applyBorder="1" applyAlignment="1">
      <alignment/>
    </xf>
    <xf numFmtId="0" fontId="35" fillId="0" borderId="0" xfId="0" applyFont="1" applyAlignment="1">
      <alignment/>
    </xf>
    <xf numFmtId="0" fontId="0" fillId="28" borderId="12" xfId="0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9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/>
    </xf>
    <xf numFmtId="0" fontId="0" fillId="0" borderId="16" xfId="0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5" fillId="0" borderId="0" xfId="0" applyFont="1" applyAlignment="1" applyProtection="1">
      <alignment/>
      <protection hidden="1"/>
    </xf>
    <xf numFmtId="2" fontId="36" fillId="29" borderId="0" xfId="0" applyNumberFormat="1" applyFont="1" applyFill="1" applyAlignment="1" applyProtection="1">
      <alignment/>
      <protection hidden="1"/>
    </xf>
    <xf numFmtId="0" fontId="3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44">
      <selection activeCell="D67" sqref="D67"/>
    </sheetView>
  </sheetViews>
  <sheetFormatPr defaultColWidth="11.421875" defaultRowHeight="15"/>
  <cols>
    <col min="3" max="3" width="23.7109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 t="s">
        <v>2</v>
      </c>
      <c r="B5" s="1"/>
      <c r="C5" s="1"/>
      <c r="D5" s="1"/>
      <c r="E5" s="1"/>
      <c r="F5" s="2" t="s">
        <v>3</v>
      </c>
      <c r="G5" s="2"/>
      <c r="H5" s="1"/>
    </row>
    <row r="6" spans="1:8" ht="15">
      <c r="A6" s="1"/>
      <c r="B6" s="1"/>
      <c r="C6" s="1"/>
      <c r="D6" s="1"/>
      <c r="E6" s="1"/>
      <c r="F6" s="2"/>
      <c r="G6" s="2"/>
      <c r="H6" s="1"/>
    </row>
    <row r="7" spans="1:8" ht="15">
      <c r="A7" s="1"/>
      <c r="B7" s="1"/>
      <c r="C7" s="1"/>
      <c r="D7" s="1"/>
      <c r="E7" s="1"/>
      <c r="F7" s="2"/>
      <c r="G7" s="2"/>
      <c r="H7" s="1"/>
    </row>
    <row r="8" spans="1:8" ht="15.75">
      <c r="A8" s="1" t="s">
        <v>4</v>
      </c>
      <c r="B8" s="1"/>
      <c r="C8" s="1"/>
      <c r="D8" s="14">
        <v>10</v>
      </c>
      <c r="E8" s="1" t="s">
        <v>5</v>
      </c>
      <c r="F8" s="2"/>
      <c r="G8" s="2"/>
      <c r="H8" s="1"/>
    </row>
    <row r="9" spans="1:8" ht="15.75">
      <c r="A9" s="1" t="s">
        <v>6</v>
      </c>
      <c r="B9" s="1"/>
      <c r="C9" s="1"/>
      <c r="D9" s="15">
        <v>30</v>
      </c>
      <c r="E9" s="1" t="s">
        <v>7</v>
      </c>
      <c r="F9" s="3"/>
      <c r="G9" s="3"/>
      <c r="H9" s="1"/>
    </row>
    <row r="10" spans="1:8" ht="15.75">
      <c r="A10" s="1" t="s">
        <v>8</v>
      </c>
      <c r="B10" s="1"/>
      <c r="C10" s="1"/>
      <c r="D10" s="14">
        <v>10</v>
      </c>
      <c r="E10" s="1" t="s">
        <v>9</v>
      </c>
      <c r="F10" s="4"/>
      <c r="G10" s="3"/>
      <c r="H10" s="1"/>
    </row>
    <row r="11" spans="1:8" ht="15.75">
      <c r="A11" s="1" t="s">
        <v>10</v>
      </c>
      <c r="B11" s="1"/>
      <c r="C11" s="1"/>
      <c r="D11" s="15">
        <v>8</v>
      </c>
      <c r="E11" s="1" t="s">
        <v>11</v>
      </c>
      <c r="F11" s="16">
        <f>IF(D11=12,33,IF(D11=15,9,IF(D11=18,3.5,IF(D11=22,1.2,IF(D11=10,40,IF(D11=8,50))))))</f>
        <v>50</v>
      </c>
      <c r="G11" s="2" t="s">
        <v>12</v>
      </c>
      <c r="H11" s="1"/>
    </row>
    <row r="12" spans="1:8" ht="15.75">
      <c r="A12" s="1" t="s">
        <v>13</v>
      </c>
      <c r="B12" s="1"/>
      <c r="C12" s="1"/>
      <c r="D12" s="15">
        <v>3</v>
      </c>
      <c r="E12" s="1"/>
      <c r="F12" s="16">
        <v>0.3</v>
      </c>
      <c r="G12" s="2" t="s">
        <v>14</v>
      </c>
      <c r="H12" s="1"/>
    </row>
    <row r="13" spans="1:8" ht="15.75">
      <c r="A13" s="1" t="s">
        <v>15</v>
      </c>
      <c r="B13" s="1"/>
      <c r="C13" s="1"/>
      <c r="D13" s="15">
        <v>0</v>
      </c>
      <c r="E13" s="1"/>
      <c r="F13" s="16">
        <v>0.3</v>
      </c>
      <c r="G13" s="2" t="s">
        <v>14</v>
      </c>
      <c r="H13" s="1"/>
    </row>
    <row r="14" spans="1:8" ht="15.75">
      <c r="A14" s="1" t="s">
        <v>16</v>
      </c>
      <c r="B14" s="1"/>
      <c r="C14" s="1"/>
      <c r="D14" s="15">
        <v>0</v>
      </c>
      <c r="E14" s="1"/>
      <c r="F14" s="16">
        <v>20</v>
      </c>
      <c r="G14" s="2" t="s">
        <v>17</v>
      </c>
      <c r="H14" s="1"/>
    </row>
    <row r="15" spans="1:8" ht="15.75">
      <c r="A15" s="1" t="s">
        <v>18</v>
      </c>
      <c r="B15" s="1"/>
      <c r="C15" s="1"/>
      <c r="D15" s="15">
        <v>2</v>
      </c>
      <c r="E15" s="1"/>
      <c r="F15" s="16">
        <v>0.3</v>
      </c>
      <c r="G15" s="2" t="s">
        <v>14</v>
      </c>
      <c r="H15" s="1"/>
    </row>
    <row r="16" spans="1:8" ht="15.75">
      <c r="A16" s="1" t="s">
        <v>19</v>
      </c>
      <c r="B16" s="1"/>
      <c r="C16" s="1"/>
      <c r="D16" s="15">
        <v>0</v>
      </c>
      <c r="E16" s="1"/>
      <c r="F16" s="16">
        <f>IF(D16=2.5,20,IF(D16=4,20,IF(D16=6,20,0)))</f>
        <v>0</v>
      </c>
      <c r="G16" s="2" t="s">
        <v>17</v>
      </c>
      <c r="H16" s="1"/>
    </row>
    <row r="17" spans="1:8" ht="15.75">
      <c r="A17" s="1" t="s">
        <v>20</v>
      </c>
      <c r="B17" s="1"/>
      <c r="C17" s="1"/>
      <c r="D17" s="15">
        <v>0</v>
      </c>
      <c r="E17" s="1"/>
      <c r="F17" s="16">
        <f>IF(D17=6,25,IF(D17=4,35,IF(D17=2.5,50,0)))</f>
        <v>0</v>
      </c>
      <c r="G17" s="2" t="s">
        <v>17</v>
      </c>
      <c r="H17" s="1"/>
    </row>
    <row r="18" spans="1:8" ht="15.75">
      <c r="A18" s="1" t="s">
        <v>21</v>
      </c>
      <c r="B18" s="1"/>
      <c r="C18" s="1"/>
      <c r="D18" s="15">
        <v>1</v>
      </c>
      <c r="E18" s="1" t="s">
        <v>9</v>
      </c>
      <c r="F18" s="16">
        <v>10</v>
      </c>
      <c r="G18" s="2" t="s">
        <v>12</v>
      </c>
      <c r="H18" s="1"/>
    </row>
    <row r="19" spans="1:8" ht="15.75">
      <c r="A19" s="1" t="s">
        <v>22</v>
      </c>
      <c r="B19" s="1"/>
      <c r="C19" s="1"/>
      <c r="D19" s="5">
        <v>0.03</v>
      </c>
      <c r="E19" s="1"/>
      <c r="F19" s="1"/>
      <c r="G19" s="1"/>
      <c r="H19" s="1"/>
    </row>
    <row r="20" spans="1:8" ht="18.75">
      <c r="A20" s="1"/>
      <c r="B20" s="1" t="s">
        <v>23</v>
      </c>
      <c r="C20" s="1"/>
      <c r="D20" s="6">
        <f>((D10*F11+D12*F12*F11+D13*F13*F11+D14*20+D15*F15*F11+F16+F17+D18*F18)/99.97)*(D8/D34)</f>
        <v>3.7890429533498438</v>
      </c>
      <c r="E20" s="1" t="s">
        <v>7</v>
      </c>
      <c r="F20" s="7" t="str">
        <f>IF(D20&gt;D9/10,"Druckabfall zu hoch, bitte größeren Querschnitt verwenden","")</f>
        <v>Druckabfall zu hoch, bitte größeren Querschnitt verwenden</v>
      </c>
      <c r="G20" s="1"/>
      <c r="H20" s="1"/>
    </row>
    <row r="21" spans="1:8" ht="15.75">
      <c r="A21" s="1"/>
      <c r="B21" s="1" t="s">
        <v>24</v>
      </c>
      <c r="C21" s="1"/>
      <c r="D21" s="8">
        <f>D9/10</f>
        <v>3</v>
      </c>
      <c r="E21" s="1" t="s">
        <v>7</v>
      </c>
      <c r="F21" s="1"/>
      <c r="G21" s="1"/>
      <c r="H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9"/>
      <c r="E23" s="1"/>
      <c r="F23" s="1"/>
      <c r="G23" s="1"/>
      <c r="H23" s="1"/>
      <c r="I23" s="1"/>
    </row>
    <row r="24" spans="1:9" ht="15.75">
      <c r="A24" s="1" t="s">
        <v>25</v>
      </c>
      <c r="B24" s="1"/>
      <c r="C24" s="1"/>
      <c r="D24" s="10">
        <v>0.5305</v>
      </c>
      <c r="E24" s="1" t="s">
        <v>26</v>
      </c>
      <c r="F24" s="1"/>
      <c r="G24" s="1"/>
      <c r="H24" s="1"/>
      <c r="I24" s="1"/>
    </row>
    <row r="25" spans="1:9" ht="15.75">
      <c r="A25" s="1"/>
      <c r="B25" s="1"/>
      <c r="C25" s="1"/>
      <c r="D25" s="10">
        <v>2.037</v>
      </c>
      <c r="E25" s="1" t="s">
        <v>27</v>
      </c>
      <c r="F25" s="1"/>
      <c r="G25" s="1"/>
      <c r="H25" s="1"/>
      <c r="I25" s="1"/>
    </row>
    <row r="26" spans="1:9" ht="15.75">
      <c r="A26" s="1" t="s">
        <v>28</v>
      </c>
      <c r="B26" s="1"/>
      <c r="C26" s="1"/>
      <c r="D26" s="10">
        <v>260</v>
      </c>
      <c r="E26" s="1" t="s">
        <v>29</v>
      </c>
      <c r="F26" s="1"/>
      <c r="G26" s="1"/>
      <c r="H26" s="1"/>
      <c r="I26" s="1"/>
    </row>
    <row r="27" spans="1:9" ht="15.75">
      <c r="A27" s="1" t="s">
        <v>30</v>
      </c>
      <c r="B27" s="1"/>
      <c r="C27" s="1"/>
      <c r="D27" s="10">
        <v>2.1</v>
      </c>
      <c r="E27" s="1" t="s">
        <v>31</v>
      </c>
      <c r="F27" s="1"/>
      <c r="G27" s="1"/>
      <c r="H27" s="1"/>
      <c r="I27" s="1"/>
    </row>
    <row r="28" spans="1:9" ht="15.75">
      <c r="A28" s="1" t="s">
        <v>32</v>
      </c>
      <c r="B28" s="1"/>
      <c r="C28" s="1"/>
      <c r="D28" s="10">
        <v>9.5</v>
      </c>
      <c r="E28" s="1" t="s">
        <v>31</v>
      </c>
      <c r="F28" s="1"/>
      <c r="G28" s="1"/>
      <c r="H28" s="1"/>
      <c r="I28" s="1"/>
    </row>
    <row r="29" spans="1:9" ht="15.75">
      <c r="A29" s="1" t="s">
        <v>33</v>
      </c>
      <c r="B29" s="1"/>
      <c r="C29" s="1"/>
      <c r="D29" s="10">
        <v>28.095</v>
      </c>
      <c r="E29" s="1" t="s">
        <v>34</v>
      </c>
      <c r="F29" s="1" t="s">
        <v>35</v>
      </c>
      <c r="G29" s="1"/>
      <c r="H29" s="1"/>
      <c r="I29" s="1"/>
    </row>
    <row r="30" spans="1:9" ht="15.75">
      <c r="A30" s="1" t="s">
        <v>36</v>
      </c>
      <c r="B30" s="1"/>
      <c r="C30" s="1"/>
      <c r="D30" s="10">
        <v>26.216</v>
      </c>
      <c r="E30" s="1" t="s">
        <v>34</v>
      </c>
      <c r="F30" s="1" t="s">
        <v>37</v>
      </c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 t="s">
        <v>38</v>
      </c>
      <c r="B32" s="1"/>
      <c r="C32" s="1"/>
      <c r="D32" s="14">
        <v>1.2</v>
      </c>
      <c r="E32" s="1" t="s">
        <v>39</v>
      </c>
      <c r="F32" s="1"/>
      <c r="G32" s="1"/>
      <c r="H32" s="1"/>
      <c r="I32" s="1"/>
    </row>
    <row r="33" spans="1:9" ht="15.75">
      <c r="A33" s="1" t="s">
        <v>40</v>
      </c>
      <c r="B33" s="1"/>
      <c r="C33" s="1"/>
      <c r="D33" s="11">
        <f>D32*(1/D25)</f>
        <v>0.5891016200294551</v>
      </c>
      <c r="E33" s="1" t="s">
        <v>41</v>
      </c>
      <c r="F33" s="1"/>
      <c r="G33" s="1"/>
      <c r="H33" s="1"/>
      <c r="I33" s="1"/>
    </row>
    <row r="34" spans="1:9" ht="15.75">
      <c r="A34" s="1" t="s">
        <v>42</v>
      </c>
      <c r="B34" s="1"/>
      <c r="C34" s="1"/>
      <c r="D34" s="6">
        <f>D33*D30</f>
        <v>15.443888070692195</v>
      </c>
      <c r="E34" s="1" t="s">
        <v>43</v>
      </c>
      <c r="F34" s="1"/>
      <c r="G34" s="1"/>
      <c r="H34" s="1"/>
      <c r="I34" s="1"/>
    </row>
    <row r="35" spans="1:9" ht="15.75">
      <c r="A35" s="1"/>
      <c r="B35" s="1"/>
      <c r="C35" s="1"/>
      <c r="D35" s="12"/>
      <c r="E35" s="1"/>
      <c r="F35" s="1"/>
      <c r="G35" s="1"/>
      <c r="H35" s="1"/>
      <c r="I35" s="1"/>
    </row>
    <row r="36" spans="1:9" ht="15.75">
      <c r="A36" s="1" t="s">
        <v>44</v>
      </c>
      <c r="B36" s="1"/>
      <c r="C36" s="1"/>
      <c r="D36" s="14">
        <v>23</v>
      </c>
      <c r="E36" s="1" t="s">
        <v>45</v>
      </c>
      <c r="F36" s="1"/>
      <c r="G36" s="1"/>
      <c r="H36" s="1"/>
      <c r="I36" s="1"/>
    </row>
    <row r="37" spans="1:9" ht="15.75">
      <c r="A37" s="1" t="s">
        <v>46</v>
      </c>
      <c r="B37" s="1"/>
      <c r="C37" s="1"/>
      <c r="D37" s="6">
        <f>D36/D30</f>
        <v>0.8773268233140067</v>
      </c>
      <c r="E37" s="1" t="s">
        <v>47</v>
      </c>
      <c r="F37" s="1"/>
      <c r="G37" s="1"/>
      <c r="H37" s="1"/>
      <c r="I37" s="1"/>
    </row>
    <row r="38" spans="1:9" ht="15.75">
      <c r="A38" s="1" t="s">
        <v>48</v>
      </c>
      <c r="B38" s="1"/>
      <c r="C38" s="1"/>
      <c r="D38" s="6">
        <f>D37*D25</f>
        <v>1.7871147390906315</v>
      </c>
      <c r="E38" s="1" t="s">
        <v>39</v>
      </c>
      <c r="F38" s="1"/>
      <c r="G38" s="1"/>
      <c r="H38" s="1"/>
      <c r="I38" s="1"/>
    </row>
    <row r="39" spans="1:9" ht="15.75">
      <c r="A39" s="1"/>
      <c r="B39" s="1"/>
      <c r="C39" s="1"/>
      <c r="D39" s="13"/>
      <c r="E39" s="1"/>
      <c r="F39" s="1"/>
      <c r="G39" s="1"/>
      <c r="H39" s="1"/>
      <c r="I39" s="1"/>
    </row>
    <row r="40" spans="1:9" ht="15.75">
      <c r="A40" s="1"/>
      <c r="B40" s="1"/>
      <c r="C40" s="1"/>
      <c r="D40" s="13"/>
      <c r="E40" s="1"/>
      <c r="F40" s="1"/>
      <c r="G40" s="1"/>
      <c r="H40" s="1"/>
      <c r="I40" s="1"/>
    </row>
    <row r="41" spans="1:9" ht="15.75">
      <c r="A41" s="1" t="s">
        <v>49</v>
      </c>
      <c r="B41" s="1"/>
      <c r="C41" s="1"/>
      <c r="D41" s="14">
        <v>8</v>
      </c>
      <c r="E41" s="1" t="s">
        <v>50</v>
      </c>
      <c r="F41" s="1"/>
      <c r="G41" s="1"/>
      <c r="H41" s="1"/>
      <c r="I41" s="1"/>
    </row>
    <row r="42" spans="1:9" ht="15.75">
      <c r="A42" s="1" t="s">
        <v>51</v>
      </c>
      <c r="B42" s="1"/>
      <c r="C42" s="1"/>
      <c r="D42" s="14">
        <v>10</v>
      </c>
      <c r="E42" s="1" t="s">
        <v>9</v>
      </c>
      <c r="F42" s="1"/>
      <c r="G42" s="1"/>
      <c r="H42" s="1"/>
      <c r="I42" s="1"/>
    </row>
    <row r="43" spans="1:9" ht="15.75">
      <c r="A43" s="1"/>
      <c r="B43" s="1"/>
      <c r="C43" s="1"/>
      <c r="D43" s="11">
        <f>(D41-2)*3.1416/2000*D42</f>
        <v>0.09424799999999998</v>
      </c>
      <c r="E43" s="1" t="s">
        <v>52</v>
      </c>
      <c r="F43" s="1"/>
      <c r="G43" s="1"/>
      <c r="H43" s="1"/>
      <c r="I43" s="1"/>
    </row>
    <row r="44" spans="1:9" ht="15.75">
      <c r="A44" s="1" t="s">
        <v>53</v>
      </c>
      <c r="B44" s="1"/>
      <c r="C44" s="1"/>
      <c r="D44" s="11">
        <f>D43*D24</f>
        <v>0.04999856399999999</v>
      </c>
      <c r="E44" s="1" t="s">
        <v>54</v>
      </c>
      <c r="F44" s="1"/>
      <c r="G44" s="1"/>
      <c r="H44" s="1"/>
      <c r="I44" s="1"/>
    </row>
    <row r="45" spans="1:9" ht="15.75">
      <c r="A45" s="1" t="s">
        <v>55</v>
      </c>
      <c r="B45" s="1"/>
      <c r="C45" s="1"/>
      <c r="D45" s="11">
        <f>D43*260*(100/D27)/1000</f>
        <v>1.16688</v>
      </c>
      <c r="E45" s="1" t="s">
        <v>56</v>
      </c>
      <c r="F45" s="1"/>
      <c r="G45" s="1"/>
      <c r="H45" s="1"/>
      <c r="I45" s="1"/>
    </row>
    <row r="46" spans="1:9" ht="15.75">
      <c r="A46" s="1" t="s">
        <v>57</v>
      </c>
      <c r="B46" s="1"/>
      <c r="C46" s="1"/>
      <c r="D46" s="11">
        <f>D43*260*(100/D28)/1000</f>
        <v>0.2579418947368421</v>
      </c>
      <c r="E46" s="1" t="s">
        <v>56</v>
      </c>
      <c r="F46" s="1"/>
      <c r="G46" s="1"/>
      <c r="H46" s="1"/>
      <c r="I46" s="1"/>
    </row>
    <row r="51" ht="18">
      <c r="A51" s="17" t="s">
        <v>58</v>
      </c>
    </row>
    <row r="52" ht="15.75" thickBot="1"/>
    <row r="53" spans="3:4" ht="16.5" thickBot="1">
      <c r="C53" t="s">
        <v>59</v>
      </c>
      <c r="D53" s="18">
        <v>11</v>
      </c>
    </row>
    <row r="55" ht="15.75">
      <c r="A55" s="19"/>
    </row>
    <row r="56" ht="15.75" thickBot="1"/>
    <row r="57" spans="3:6" ht="15">
      <c r="C57" t="s">
        <v>145</v>
      </c>
      <c r="D57" s="20">
        <v>116</v>
      </c>
      <c r="E57" t="s">
        <v>60</v>
      </c>
      <c r="F57" t="s">
        <v>61</v>
      </c>
    </row>
    <row r="58" spans="3:6" ht="15">
      <c r="C58" t="s">
        <v>146</v>
      </c>
      <c r="D58" s="21">
        <v>116</v>
      </c>
      <c r="E58" t="s">
        <v>60</v>
      </c>
      <c r="F58" t="s">
        <v>61</v>
      </c>
    </row>
    <row r="59" spans="3:6" ht="15">
      <c r="C59" t="s">
        <v>147</v>
      </c>
      <c r="D59" s="21">
        <v>146</v>
      </c>
      <c r="E59" t="s">
        <v>60</v>
      </c>
      <c r="F59" t="s">
        <v>61</v>
      </c>
    </row>
    <row r="60" spans="3:6" ht="15">
      <c r="C60" t="s">
        <v>62</v>
      </c>
      <c r="D60" s="21">
        <v>80</v>
      </c>
      <c r="E60" t="s">
        <v>60</v>
      </c>
      <c r="F60" t="s">
        <v>61</v>
      </c>
    </row>
    <row r="61" spans="3:6" ht="15">
      <c r="C61" t="s">
        <v>63</v>
      </c>
      <c r="D61" s="21">
        <v>18.3</v>
      </c>
      <c r="E61" t="s">
        <v>60</v>
      </c>
      <c r="F61" t="s">
        <v>61</v>
      </c>
    </row>
    <row r="62" spans="3:6" ht="15.75" thickBot="1">
      <c r="C62" t="s">
        <v>64</v>
      </c>
      <c r="D62" s="22">
        <v>280</v>
      </c>
      <c r="E62" t="s">
        <v>60</v>
      </c>
      <c r="F62" t="s">
        <v>61</v>
      </c>
    </row>
    <row r="63" spans="3:8" ht="15.75">
      <c r="C63" s="19" t="s">
        <v>65</v>
      </c>
      <c r="D63" s="34">
        <f>SUM(D57:D62)</f>
        <v>756.3</v>
      </c>
      <c r="E63" s="19" t="s">
        <v>60</v>
      </c>
      <c r="F63" s="19" t="s">
        <v>66</v>
      </c>
      <c r="G63" s="19"/>
      <c r="H63" s="19"/>
    </row>
    <row r="64" ht="15">
      <c r="D64" s="1"/>
    </row>
    <row r="65" spans="3:7" ht="15.75">
      <c r="C65" s="19" t="s">
        <v>67</v>
      </c>
      <c r="D65" s="35">
        <f>((D53*1000)/D60)</f>
        <v>137.5</v>
      </c>
      <c r="E65" s="36" t="s">
        <v>144</v>
      </c>
      <c r="F65" s="36"/>
      <c r="G65" s="36"/>
    </row>
    <row r="66" spans="4:7" ht="15">
      <c r="D66" s="35">
        <f>((D53*1000)/D59)</f>
        <v>75.34246575342466</v>
      </c>
      <c r="E66" s="36" t="s">
        <v>68</v>
      </c>
      <c r="F66" s="36"/>
      <c r="G66" s="36"/>
    </row>
    <row r="67" spans="4:7" ht="15">
      <c r="D67" s="35">
        <f>((D53*1000)/D57)</f>
        <v>94.82758620689656</v>
      </c>
      <c r="E67" s="36" t="s">
        <v>69</v>
      </c>
      <c r="F67" s="36"/>
      <c r="G67" s="36"/>
    </row>
    <row r="68" spans="4:7" ht="15">
      <c r="D68" s="35">
        <f>((D53*1000)/D58)</f>
        <v>94.82758620689656</v>
      </c>
      <c r="E68" s="36" t="s">
        <v>70</v>
      </c>
      <c r="F68" s="36"/>
      <c r="G68" s="36"/>
    </row>
    <row r="69" spans="4:7" ht="15">
      <c r="D69" s="35">
        <f>((D53*1000)/D62)</f>
        <v>39.285714285714285</v>
      </c>
      <c r="E69" s="36" t="s">
        <v>71</v>
      </c>
      <c r="F69" s="36"/>
      <c r="G69" s="36"/>
    </row>
    <row r="70" spans="4:7" ht="15">
      <c r="D70" s="35">
        <f>((D53*1000)/D61)</f>
        <v>601.0928961748633</v>
      </c>
      <c r="E70" s="36" t="s">
        <v>72</v>
      </c>
      <c r="F70" s="36"/>
      <c r="G70" s="36"/>
    </row>
    <row r="71" ht="15">
      <c r="D71" s="1"/>
    </row>
    <row r="74" spans="4:17" ht="15.75">
      <c r="D74" s="23" t="s">
        <v>73</v>
      </c>
      <c r="E74" s="24"/>
      <c r="F74" s="25"/>
      <c r="G74" s="23" t="s">
        <v>74</v>
      </c>
      <c r="H74" s="24"/>
      <c r="I74" s="25"/>
      <c r="J74" s="23" t="s">
        <v>75</v>
      </c>
      <c r="K74" s="24"/>
      <c r="L74" s="25"/>
      <c r="M74" s="23" t="s">
        <v>76</v>
      </c>
      <c r="N74" s="24"/>
      <c r="O74" s="25"/>
      <c r="P74" s="23" t="s">
        <v>77</v>
      </c>
      <c r="Q74" s="26"/>
    </row>
    <row r="75" spans="4:17" ht="38.25">
      <c r="D75" s="27" t="s">
        <v>78</v>
      </c>
      <c r="E75" s="27" t="s">
        <v>79</v>
      </c>
      <c r="G75" s="27" t="s">
        <v>80</v>
      </c>
      <c r="H75" s="27" t="s">
        <v>81</v>
      </c>
      <c r="J75" s="27" t="s">
        <v>82</v>
      </c>
      <c r="K75" s="28" t="s">
        <v>83</v>
      </c>
      <c r="M75" s="27" t="s">
        <v>84</v>
      </c>
      <c r="N75" s="27" t="s">
        <v>85</v>
      </c>
      <c r="P75" s="27" t="s">
        <v>86</v>
      </c>
      <c r="Q75" s="27" t="s">
        <v>87</v>
      </c>
    </row>
    <row r="76" spans="4:17" ht="38.25">
      <c r="D76" s="27" t="s">
        <v>88</v>
      </c>
      <c r="E76" s="27" t="s">
        <v>89</v>
      </c>
      <c r="G76" s="27" t="s">
        <v>90</v>
      </c>
      <c r="H76" s="27" t="s">
        <v>91</v>
      </c>
      <c r="J76" s="27" t="s">
        <v>92</v>
      </c>
      <c r="K76" s="27" t="s">
        <v>93</v>
      </c>
      <c r="M76" s="27" t="s">
        <v>94</v>
      </c>
      <c r="N76" s="27" t="s">
        <v>95</v>
      </c>
      <c r="P76" s="27" t="s">
        <v>96</v>
      </c>
      <c r="Q76" s="27" t="s">
        <v>97</v>
      </c>
    </row>
    <row r="77" spans="4:17" ht="38.25">
      <c r="D77" s="27" t="s">
        <v>98</v>
      </c>
      <c r="E77" s="27" t="s">
        <v>99</v>
      </c>
      <c r="G77" s="27" t="s">
        <v>100</v>
      </c>
      <c r="H77" s="27" t="s">
        <v>101</v>
      </c>
      <c r="J77" s="27" t="s">
        <v>102</v>
      </c>
      <c r="K77" s="27" t="s">
        <v>103</v>
      </c>
      <c r="M77" s="27" t="s">
        <v>104</v>
      </c>
      <c r="N77" s="27" t="s">
        <v>105</v>
      </c>
      <c r="P77" s="27" t="s">
        <v>106</v>
      </c>
      <c r="Q77" s="27" t="s">
        <v>107</v>
      </c>
    </row>
    <row r="78" spans="4:17" ht="38.25">
      <c r="D78" s="27" t="s">
        <v>108</v>
      </c>
      <c r="E78" s="27" t="s">
        <v>109</v>
      </c>
      <c r="G78" s="27" t="s">
        <v>110</v>
      </c>
      <c r="H78" s="27" t="s">
        <v>111</v>
      </c>
      <c r="J78" s="27" t="s">
        <v>112</v>
      </c>
      <c r="K78" s="28" t="s">
        <v>113</v>
      </c>
      <c r="M78" s="27" t="s">
        <v>114</v>
      </c>
      <c r="N78" s="27" t="s">
        <v>115</v>
      </c>
      <c r="P78" s="27" t="s">
        <v>116</v>
      </c>
      <c r="Q78" s="29" t="s">
        <v>117</v>
      </c>
    </row>
    <row r="79" spans="4:17" ht="38.25">
      <c r="D79" s="27" t="s">
        <v>118</v>
      </c>
      <c r="E79" s="27" t="s">
        <v>119</v>
      </c>
      <c r="G79" s="27" t="s">
        <v>120</v>
      </c>
      <c r="H79" s="27" t="s">
        <v>121</v>
      </c>
      <c r="J79" s="30" t="s">
        <v>122</v>
      </c>
      <c r="K79" s="31"/>
      <c r="M79" s="27" t="s">
        <v>123</v>
      </c>
      <c r="N79" s="27" t="s">
        <v>124</v>
      </c>
      <c r="P79" s="30" t="s">
        <v>125</v>
      </c>
      <c r="Q79" s="31"/>
    </row>
    <row r="80" spans="4:17" ht="38.25">
      <c r="D80" s="27" t="s">
        <v>126</v>
      </c>
      <c r="E80" s="27" t="s">
        <v>127</v>
      </c>
      <c r="G80" s="27" t="s">
        <v>128</v>
      </c>
      <c r="H80" s="27" t="s">
        <v>129</v>
      </c>
      <c r="J80" s="27" t="s">
        <v>130</v>
      </c>
      <c r="K80" s="27" t="s">
        <v>131</v>
      </c>
      <c r="M80" s="27" t="s">
        <v>132</v>
      </c>
      <c r="N80" s="27" t="s">
        <v>133</v>
      </c>
      <c r="P80" s="27" t="s">
        <v>134</v>
      </c>
      <c r="Q80" s="27" t="s">
        <v>135</v>
      </c>
    </row>
    <row r="81" spans="4:17" ht="38.25">
      <c r="D81" s="27" t="s">
        <v>136</v>
      </c>
      <c r="E81" s="27" t="s">
        <v>137</v>
      </c>
      <c r="G81" s="27" t="s">
        <v>138</v>
      </c>
      <c r="H81" s="27" t="s">
        <v>139</v>
      </c>
      <c r="J81" s="32" t="s">
        <v>140</v>
      </c>
      <c r="K81" s="32" t="s">
        <v>97</v>
      </c>
      <c r="P81" s="27" t="s">
        <v>141</v>
      </c>
      <c r="Q81" s="27" t="s">
        <v>135</v>
      </c>
    </row>
    <row r="82" spans="4:10" ht="25.5">
      <c r="D82" s="27" t="s">
        <v>142</v>
      </c>
      <c r="E82" s="27" t="s">
        <v>143</v>
      </c>
      <c r="J82" s="33"/>
    </row>
    <row r="83" spans="4:5" ht="15">
      <c r="D83" s="31"/>
      <c r="E83" s="31"/>
    </row>
  </sheetData>
  <sheetProtection password="B9A7" sheet="1" objects="1" scenarios="1"/>
  <protectedRanges>
    <protectedRange sqref="D57:D62" name="Bereich6"/>
    <protectedRange sqref="D41:D42" name="Bereich4"/>
    <protectedRange sqref="D32" name="Bereich2"/>
    <protectedRange sqref="D8:D18" name="Bereich1"/>
    <protectedRange sqref="D36" name="Bereich3"/>
    <protectedRange sqref="D53" name="Bereich5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</dc:creator>
  <cp:keywords/>
  <dc:description/>
  <cp:lastModifiedBy>Becker</cp:lastModifiedBy>
  <dcterms:created xsi:type="dcterms:W3CDTF">2017-02-24T15:05:59Z</dcterms:created>
  <dcterms:modified xsi:type="dcterms:W3CDTF">2017-07-18T09:37:39Z</dcterms:modified>
  <cp:category/>
  <cp:version/>
  <cp:contentType/>
  <cp:contentStatus/>
</cp:coreProperties>
</file>